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b7bd17de74e315/Desktop/Bachelorarbeit/"/>
    </mc:Choice>
  </mc:AlternateContent>
  <xr:revisionPtr revIDLastSave="214" documentId="11_0E66F0175812378E0FD4D70B430A398C515313D1" xr6:coauthVersionLast="47" xr6:coauthVersionMax="47" xr10:uidLastSave="{0F965B4A-21D3-4C9C-AEF2-CA2BEE41F320}"/>
  <bookViews>
    <workbookView xWindow="1530" yWindow="3480" windowWidth="28800" windowHeight="15345" xr2:uid="{00000000-000D-0000-FFFF-FFFF00000000}"/>
  </bookViews>
  <sheets>
    <sheet name="Tabelle1" sheetId="1" r:id="rId1"/>
  </sheets>
  <definedNames>
    <definedName name="_xlnm.Print_Area" localSheetId="0">Tabelle1!$A$1:$J$52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1" l="1"/>
  <c r="L36" i="1"/>
  <c r="A52" i="1"/>
  <c r="D52" i="1" s="1"/>
  <c r="E52" i="1" s="1"/>
  <c r="F52" i="1" s="1"/>
  <c r="B52" i="1"/>
  <c r="C52" i="1"/>
  <c r="A51" i="1"/>
  <c r="B51" i="1"/>
  <c r="E51" i="1" s="1"/>
  <c r="F51" i="1" s="1"/>
  <c r="C51" i="1"/>
  <c r="D51" i="1"/>
  <c r="A50" i="1"/>
  <c r="D50" i="1" s="1"/>
  <c r="A48" i="1"/>
  <c r="A49" i="1" s="1"/>
  <c r="B48" i="1"/>
  <c r="C48" i="1"/>
  <c r="D48" i="1"/>
  <c r="E48" i="1"/>
  <c r="F48" i="1"/>
  <c r="C20" i="1"/>
  <c r="C25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C50" i="1" l="1"/>
  <c r="B50" i="1"/>
  <c r="E50" i="1" s="1"/>
  <c r="F50" i="1" s="1"/>
  <c r="B49" i="1"/>
  <c r="C49" i="1"/>
  <c r="D49" i="1"/>
  <c r="E49" i="1" s="1"/>
  <c r="F49" i="1" s="1"/>
  <c r="C21" i="1"/>
  <c r="C29" i="1"/>
  <c r="C45" i="1"/>
  <c r="C22" i="1"/>
  <c r="C23" i="1"/>
  <c r="B29" i="1"/>
  <c r="C24" i="1"/>
  <c r="A46" i="1"/>
  <c r="B45" i="1"/>
  <c r="B41" i="1"/>
  <c r="B39" i="1"/>
  <c r="B37" i="1"/>
  <c r="B35" i="1"/>
  <c r="B33" i="1"/>
  <c r="B31" i="1"/>
  <c r="C44" i="1"/>
  <c r="C42" i="1"/>
  <c r="C40" i="1"/>
  <c r="C38" i="1"/>
  <c r="C36" i="1"/>
  <c r="C34" i="1"/>
  <c r="C32" i="1"/>
  <c r="C30" i="1"/>
  <c r="B43" i="1"/>
  <c r="B44" i="1"/>
  <c r="B42" i="1"/>
  <c r="B40" i="1"/>
  <c r="B38" i="1"/>
  <c r="B36" i="1"/>
  <c r="B34" i="1"/>
  <c r="B32" i="1"/>
  <c r="B30" i="1"/>
  <c r="C43" i="1"/>
  <c r="C41" i="1"/>
  <c r="C39" i="1"/>
  <c r="C37" i="1"/>
  <c r="C35" i="1"/>
  <c r="C33" i="1"/>
  <c r="C31" i="1"/>
  <c r="D34" i="1" l="1"/>
  <c r="E34" i="1" s="1"/>
  <c r="F34" i="1" s="1"/>
  <c r="D29" i="1"/>
  <c r="E29" i="1" s="1"/>
  <c r="F29" i="1" s="1"/>
  <c r="D36" i="1"/>
  <c r="E36" i="1" s="1"/>
  <c r="F36" i="1" s="1"/>
  <c r="D44" i="1"/>
  <c r="E44" i="1" s="1"/>
  <c r="F44" i="1" s="1"/>
  <c r="D31" i="1"/>
  <c r="E31" i="1" s="1"/>
  <c r="F31" i="1" s="1"/>
  <c r="D37" i="1"/>
  <c r="E37" i="1" s="1"/>
  <c r="F37" i="1" s="1"/>
  <c r="D41" i="1"/>
  <c r="E41" i="1" s="1"/>
  <c r="F41" i="1" s="1"/>
  <c r="D35" i="1"/>
  <c r="E35" i="1" s="1"/>
  <c r="F35" i="1" s="1"/>
  <c r="D42" i="1"/>
  <c r="E42" i="1" s="1"/>
  <c r="F42" i="1" s="1"/>
  <c r="D33" i="1"/>
  <c r="E33" i="1" s="1"/>
  <c r="F33" i="1" s="1"/>
  <c r="D39" i="1"/>
  <c r="E39" i="1" s="1"/>
  <c r="F39" i="1" s="1"/>
  <c r="D32" i="1"/>
  <c r="E32" i="1" s="1"/>
  <c r="F32" i="1" s="1"/>
  <c r="D45" i="1"/>
  <c r="E45" i="1" s="1"/>
  <c r="F45" i="1" s="1"/>
  <c r="D43" i="1"/>
  <c r="E43" i="1" s="1"/>
  <c r="F43" i="1" s="1"/>
  <c r="D30" i="1"/>
  <c r="E30" i="1" s="1"/>
  <c r="F30" i="1" s="1"/>
  <c r="D40" i="1"/>
  <c r="E40" i="1" s="1"/>
  <c r="F40" i="1" s="1"/>
  <c r="D38" i="1"/>
  <c r="E38" i="1" s="1"/>
  <c r="F38" i="1" s="1"/>
  <c r="B46" i="1"/>
  <c r="C46" i="1"/>
  <c r="A47" i="1"/>
  <c r="D46" i="1"/>
  <c r="E46" i="1" l="1"/>
  <c r="F46" i="1" s="1"/>
  <c r="C47" i="1"/>
  <c r="B47" i="1"/>
  <c r="D47" i="1"/>
  <c r="E47" i="1" l="1"/>
  <c r="F47" i="1" s="1"/>
</calcChain>
</file>

<file path=xl/sharedStrings.xml><?xml version="1.0" encoding="utf-8"?>
<sst xmlns="http://schemas.openxmlformats.org/spreadsheetml/2006/main" count="50" uniqueCount="39">
  <si>
    <t>Geometrie:</t>
  </si>
  <si>
    <t>h =</t>
  </si>
  <si>
    <r>
      <t>b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</si>
  <si>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</si>
  <si>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</t>
    </r>
  </si>
  <si>
    <r>
      <t>d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</t>
    </r>
  </si>
  <si>
    <t>cm</t>
  </si>
  <si>
    <t>Material:</t>
  </si>
  <si>
    <r>
      <t>f</t>
    </r>
    <r>
      <rPr>
        <vertAlign val="subscript"/>
        <sz val="11"/>
        <color theme="1"/>
        <rFont val="Calibri"/>
        <family val="2"/>
        <scheme val="minor"/>
      </rPr>
      <t>ck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</si>
  <si>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=</t>
    </r>
  </si>
  <si>
    <r>
      <t>f</t>
    </r>
    <r>
      <rPr>
        <vertAlign val="subscript"/>
        <sz val="11"/>
        <color theme="1"/>
        <rFont val="Calibri"/>
        <family val="2"/>
        <scheme val="minor"/>
      </rPr>
      <t>yk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</si>
  <si>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=</t>
    </r>
  </si>
  <si>
    <t>Bewehrung:</t>
  </si>
  <si>
    <r>
      <t>a</t>
    </r>
    <r>
      <rPr>
        <vertAlign val="subscript"/>
        <sz val="11"/>
        <color theme="1"/>
        <rFont val="Calibri"/>
        <family val="2"/>
        <scheme val="minor"/>
      </rPr>
      <t>sx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</si>
  <si>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sy</t>
    </r>
    <r>
      <rPr>
        <sz val="11"/>
        <color theme="1"/>
        <rFont val="Calibri"/>
        <family val="2"/>
        <scheme val="minor"/>
      </rPr>
      <t xml:space="preserve"> =</t>
    </r>
  </si>
  <si>
    <t>kN/cm²</t>
  </si>
  <si>
    <t>cm²/m</t>
  </si>
  <si>
    <r>
      <t>a</t>
    </r>
    <r>
      <rPr>
        <vertAlign val="subscript"/>
        <sz val="11"/>
        <color theme="1"/>
        <rFont val="Calibri"/>
        <family val="2"/>
        <scheme val="minor"/>
      </rPr>
      <t>crit</t>
    </r>
    <r>
      <rPr>
        <sz val="11"/>
        <color theme="1"/>
        <rFont val="Calibri"/>
        <family val="2"/>
        <scheme val="minor"/>
      </rPr>
      <t>/d</t>
    </r>
  </si>
  <si>
    <r>
      <t>u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</si>
  <si>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crit</t>
    </r>
  </si>
  <si>
    <r>
      <t>v</t>
    </r>
    <r>
      <rPr>
        <vertAlign val="subscript"/>
        <sz val="11"/>
        <color theme="1"/>
        <rFont val="Calibri"/>
        <family val="2"/>
        <scheme val="minor"/>
      </rPr>
      <t>Rd,c</t>
    </r>
  </si>
  <si>
    <r>
      <t>V</t>
    </r>
    <r>
      <rPr>
        <vertAlign val="subscript"/>
        <sz val="11"/>
        <color theme="1"/>
        <rFont val="Calibri"/>
        <family val="2"/>
        <scheme val="minor"/>
      </rPr>
      <t>Rd,c</t>
    </r>
  </si>
  <si>
    <t>m</t>
  </si>
  <si>
    <t>m²</t>
  </si>
  <si>
    <t>kN/m²</t>
  </si>
  <si>
    <t>kN</t>
  </si>
  <si>
    <t>Hilfsgrößen:</t>
  </si>
  <si>
    <t>k =</t>
  </si>
  <si>
    <r>
      <t>c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=</t>
    </r>
  </si>
  <si>
    <r>
      <t>c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=</t>
    </r>
  </si>
  <si>
    <t>d =</t>
  </si>
  <si>
    <t>für eine rechteckförmige Stütze</t>
  </si>
  <si>
    <r>
      <rPr>
        <sz val="11"/>
        <color theme="1"/>
        <rFont val="Symbol"/>
        <family val="1"/>
        <charset val="2"/>
      </rPr>
      <t>r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</si>
  <si>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k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</si>
  <si>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scheme val="minor"/>
      </rPr>
      <t>Rd,c</t>
    </r>
    <r>
      <rPr>
        <sz val="11"/>
        <color theme="1"/>
        <rFont val="Calibri"/>
        <family val="2"/>
        <scheme val="minor"/>
      </rPr>
      <t>/(1-A</t>
    </r>
    <r>
      <rPr>
        <vertAlign val="subscript"/>
        <sz val="11"/>
        <color theme="1"/>
        <rFont val="Calibri"/>
        <family val="2"/>
        <scheme val="minor"/>
      </rPr>
      <t>crit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</si>
  <si>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</rPr>
      <t xml:space="preserve"> =</t>
    </r>
  </si>
  <si>
    <t>F.Schlankheit:</t>
  </si>
  <si>
    <t>HINWEIS: Eintragungen nur in den gelb hinterlegten Feldern vornehmen!</t>
  </si>
  <si>
    <t>Ermittlung der Lage des kritischen Rundschnitts eines Einzelfundamentes (Position 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</si>
</sst>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0" fontId="5" fillId="0" borderId="0" xfId="0" applyFont="1" applyAlignment="1">
      <alignment horizontal="right"/>
    </xf>
    <xf numFmtId="16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166" fontId="0" fillId="0" borderId="12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2" fontId="0" fillId="3" borderId="10" xfId="0" applyNumberFormat="1" applyFill="1" applyBorder="1"/>
    <xf numFmtId="166" fontId="0" fillId="3" borderId="13" xfId="0" applyNumberFormat="1" applyFill="1" applyBorder="1"/>
    <xf numFmtId="2" fontId="0" fillId="3" borderId="13" xfId="0" applyNumberFormat="1" applyFill="1" applyBorder="1"/>
    <xf numFmtId="164" fontId="0" fillId="3" borderId="13" xfId="0" applyNumberFormat="1" applyFill="1" applyBorder="1"/>
    <xf numFmtId="0" fontId="0" fillId="3" borderId="7" xfId="0" applyFill="1" applyBorder="1"/>
  </cellXfs>
  <cellStyles count="1">
    <cellStyle name="Standard" xfId="0" builtinId="0"/>
  </cellStyles>
  <dxfs count="1">
    <dxf>
      <fill>
        <gradientFill degree="45">
          <stop position="0">
            <color theme="0"/>
          </stop>
          <stop position="1">
            <color rgb="FF92D05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26557089109107E-2"/>
          <c:y val="5.286914135733034E-2"/>
          <c:w val="0.86335658613015576"/>
          <c:h val="0.83638470191226078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Tabelle1!$A$29:$A$52</c:f>
              <c:numCache>
                <c:formatCode>0.00</c:formatCode>
                <c:ptCount val="24"/>
                <c:pt idx="0">
                  <c:v>1.3</c:v>
                </c:pt>
                <c:pt idx="1">
                  <c:v>1.25</c:v>
                </c:pt>
                <c:pt idx="2">
                  <c:v>1.2</c:v>
                </c:pt>
                <c:pt idx="3">
                  <c:v>1.1499999999999999</c:v>
                </c:pt>
                <c:pt idx="4">
                  <c:v>1.0999999999999999</c:v>
                </c:pt>
                <c:pt idx="5">
                  <c:v>1.0499999999999998</c:v>
                </c:pt>
                <c:pt idx="6">
                  <c:v>0.99999999999999978</c:v>
                </c:pt>
                <c:pt idx="7">
                  <c:v>0.94999999999999973</c:v>
                </c:pt>
                <c:pt idx="8">
                  <c:v>0.89999999999999969</c:v>
                </c:pt>
                <c:pt idx="9">
                  <c:v>0.84999999999999964</c:v>
                </c:pt>
                <c:pt idx="10">
                  <c:v>0.7999999999999996</c:v>
                </c:pt>
                <c:pt idx="11">
                  <c:v>0.74999999999999956</c:v>
                </c:pt>
                <c:pt idx="12">
                  <c:v>0.69999999999999951</c:v>
                </c:pt>
                <c:pt idx="13">
                  <c:v>0.64999999999999947</c:v>
                </c:pt>
                <c:pt idx="14">
                  <c:v>0.59999999999999942</c:v>
                </c:pt>
                <c:pt idx="15">
                  <c:v>0.54999999999999938</c:v>
                </c:pt>
                <c:pt idx="16">
                  <c:v>0.49999999999999939</c:v>
                </c:pt>
                <c:pt idx="17">
                  <c:v>0.4499999999999994</c:v>
                </c:pt>
                <c:pt idx="18">
                  <c:v>0.39999999999999941</c:v>
                </c:pt>
                <c:pt idx="19">
                  <c:v>0.34999999999999942</c:v>
                </c:pt>
                <c:pt idx="20">
                  <c:v>0.29999999999999943</c:v>
                </c:pt>
                <c:pt idx="21">
                  <c:v>0.24999999999999944</c:v>
                </c:pt>
                <c:pt idx="22">
                  <c:v>0.19999999999999946</c:v>
                </c:pt>
                <c:pt idx="23">
                  <c:v>0.14999999999999947</c:v>
                </c:pt>
              </c:numCache>
            </c:numRef>
          </c:xVal>
          <c:yVal>
            <c:numRef>
              <c:f>Tabelle1!$F$29:$F$52</c:f>
              <c:numCache>
                <c:formatCode>General</c:formatCode>
                <c:ptCount val="24"/>
                <c:pt idx="0">
                  <c:v>4313.2187497768691</c:v>
                </c:pt>
                <c:pt idx="1">
                  <c:v>3857.2147785294592</c:v>
                </c:pt>
                <c:pt idx="2">
                  <c:v>3508.4380579925714</c:v>
                </c:pt>
                <c:pt idx="3">
                  <c:v>3234.9932978303154</c:v>
                </c:pt>
                <c:pt idx="4">
                  <c:v>3016.7508568454796</c:v>
                </c:pt>
                <c:pt idx="5">
                  <c:v>2840.43022577481</c:v>
                </c:pt>
                <c:pt idx="6">
                  <c:v>2696.9714529557664</c:v>
                </c:pt>
                <c:pt idx="7">
                  <c:v>2580.0457983136193</c:v>
                </c:pt>
                <c:pt idx="8">
                  <c:v>2485.1734792929337</c:v>
                </c:pt>
                <c:pt idx="9">
                  <c:v>2409.1847665051673</c:v>
                </c:pt>
                <c:pt idx="10">
                  <c:v>2349.8868676341899</c:v>
                </c:pt>
                <c:pt idx="11">
                  <c:v>2305.8626968763283</c:v>
                </c:pt>
                <c:pt idx="12">
                  <c:v>2276.3623781830811</c:v>
                </c:pt>
                <c:pt idx="13">
                  <c:v>2261.2696866701667</c:v>
                </c:pt>
                <c:pt idx="14">
                  <c:v>2261.1418249580515</c:v>
                </c:pt>
                <c:pt idx="15">
                  <c:v>2277.3378061061539</c:v>
                </c:pt>
                <c:pt idx="16">
                  <c:v>2312.2749850051832</c:v>
                </c:pt>
                <c:pt idx="17">
                  <c:v>2369.8967818822939</c:v>
                </c:pt>
                <c:pt idx="18">
                  <c:v>2456.5236889349794</c:v>
                </c:pt>
                <c:pt idx="19">
                  <c:v>2582.4608054787677</c:v>
                </c:pt>
                <c:pt idx="20">
                  <c:v>2765.2362858075435</c:v>
                </c:pt>
                <c:pt idx="21">
                  <c:v>3036.7469269318335</c:v>
                </c:pt>
                <c:pt idx="22">
                  <c:v>3461.1420124151441</c:v>
                </c:pt>
                <c:pt idx="23">
                  <c:v>4188.495107624698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5-47B0-862C-ED2F5B78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71680"/>
        <c:axId val="114872256"/>
      </c:scatterChart>
      <c:valAx>
        <c:axId val="114871680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</a:t>
                </a:r>
                <a:r>
                  <a:rPr lang="de-DE" baseline="-25000"/>
                  <a:t>crit</a:t>
                </a:r>
                <a:r>
                  <a:rPr lang="de-DE"/>
                  <a:t>/d</a:t>
                </a:r>
              </a:p>
            </c:rich>
          </c:tx>
          <c:layout>
            <c:manualLayout>
              <c:xMode val="edge"/>
              <c:yMode val="edge"/>
              <c:x val="0.85045098450146206"/>
              <c:y val="0.9133093363329584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14872256"/>
        <c:crosses val="autoZero"/>
        <c:crossBetween val="midCat"/>
      </c:valAx>
      <c:valAx>
        <c:axId val="1148722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[kN]</a:t>
                </a:r>
              </a:p>
            </c:rich>
          </c:tx>
          <c:layout>
            <c:manualLayout>
              <c:xMode val="edge"/>
              <c:yMode val="edge"/>
              <c:x val="7.6045627376425855E-3"/>
              <c:y val="5.3906636670416189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871680"/>
        <c:crosses val="autoZero"/>
        <c:crossBetween val="midCat"/>
      </c:valAx>
      <c:spPr>
        <a:ln w="19050" cap="rnd">
          <a:solidFill>
            <a:schemeClr val="tx2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</xdr:row>
      <xdr:rowOff>180976</xdr:rowOff>
    </xdr:from>
    <xdr:to>
      <xdr:col>10</xdr:col>
      <xdr:colOff>0</xdr:colOff>
      <xdr:row>17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view="pageBreakPreview" zoomScale="60" zoomScaleNormal="100" workbookViewId="0">
      <selection activeCell="H27" sqref="H27"/>
    </sheetView>
  </sheetViews>
  <sheetFormatPr baseColWidth="10" defaultRowHeight="15" x14ac:dyDescent="0.25"/>
  <cols>
    <col min="1" max="1" width="13.28515625" customWidth="1"/>
    <col min="2" max="2" width="9.28515625" style="2" customWidth="1"/>
    <col min="3" max="3" width="8.28515625" customWidth="1"/>
    <col min="4" max="4" width="10.28515625" customWidth="1"/>
    <col min="5" max="5" width="10.42578125" customWidth="1"/>
    <col min="6" max="6" width="14.7109375" customWidth="1"/>
  </cols>
  <sheetData>
    <row r="1" spans="1:4" ht="18.75" x14ac:dyDescent="0.3">
      <c r="A1" s="1" t="s">
        <v>38</v>
      </c>
    </row>
    <row r="2" spans="1:4" ht="18.75" x14ac:dyDescent="0.3">
      <c r="A2" s="5" t="s">
        <v>31</v>
      </c>
    </row>
    <row r="4" spans="1:4" ht="18" x14ac:dyDescent="0.35">
      <c r="A4" t="s">
        <v>0</v>
      </c>
      <c r="B4" s="2" t="s">
        <v>2</v>
      </c>
      <c r="C4" s="8">
        <v>160</v>
      </c>
      <c r="D4" t="s">
        <v>6</v>
      </c>
    </row>
    <row r="5" spans="1:4" ht="18" x14ac:dyDescent="0.35">
      <c r="B5" s="2" t="s">
        <v>3</v>
      </c>
      <c r="C5" s="8">
        <v>160</v>
      </c>
      <c r="D5" t="s">
        <v>6</v>
      </c>
    </row>
    <row r="6" spans="1:4" ht="18" x14ac:dyDescent="0.35">
      <c r="B6" s="2" t="s">
        <v>28</v>
      </c>
      <c r="C6" s="8">
        <v>30</v>
      </c>
      <c r="D6" t="s">
        <v>6</v>
      </c>
    </row>
    <row r="7" spans="1:4" ht="18" x14ac:dyDescent="0.35">
      <c r="B7" s="2" t="s">
        <v>29</v>
      </c>
      <c r="C7" s="8">
        <v>30</v>
      </c>
      <c r="D7" t="s">
        <v>6</v>
      </c>
    </row>
    <row r="8" spans="1:4" x14ac:dyDescent="0.25">
      <c r="B8" s="2" t="s">
        <v>1</v>
      </c>
      <c r="C8" s="8">
        <v>50</v>
      </c>
      <c r="D8" t="s">
        <v>6</v>
      </c>
    </row>
    <row r="9" spans="1:4" ht="18" x14ac:dyDescent="0.35">
      <c r="B9" s="2" t="s">
        <v>4</v>
      </c>
      <c r="C9" s="8">
        <v>43</v>
      </c>
      <c r="D9" t="s">
        <v>6</v>
      </c>
    </row>
    <row r="10" spans="1:4" ht="18" x14ac:dyDescent="0.35">
      <c r="B10" s="2" t="s">
        <v>5</v>
      </c>
      <c r="C10" s="8">
        <v>44</v>
      </c>
      <c r="D10" t="s">
        <v>6</v>
      </c>
    </row>
    <row r="11" spans="1:4" x14ac:dyDescent="0.25">
      <c r="C11" s="4"/>
    </row>
    <row r="12" spans="1:4" ht="18" x14ac:dyDescent="0.35">
      <c r="A12" t="s">
        <v>7</v>
      </c>
      <c r="B12" s="2" t="s">
        <v>8</v>
      </c>
      <c r="C12" s="8">
        <v>3</v>
      </c>
      <c r="D12" t="s">
        <v>15</v>
      </c>
    </row>
    <row r="13" spans="1:4" ht="18" x14ac:dyDescent="0.35">
      <c r="B13" s="2" t="s">
        <v>9</v>
      </c>
      <c r="C13" s="8">
        <v>1.5</v>
      </c>
    </row>
    <row r="14" spans="1:4" ht="18" x14ac:dyDescent="0.35">
      <c r="B14" s="2" t="s">
        <v>10</v>
      </c>
      <c r="C14" s="8">
        <v>50</v>
      </c>
      <c r="D14" t="s">
        <v>15</v>
      </c>
    </row>
    <row r="15" spans="1:4" ht="18" x14ac:dyDescent="0.35">
      <c r="B15" s="2" t="s">
        <v>11</v>
      </c>
      <c r="C15" s="8">
        <v>1.1499999999999999</v>
      </c>
    </row>
    <row r="16" spans="1:4" x14ac:dyDescent="0.25">
      <c r="C16" s="4"/>
    </row>
    <row r="17" spans="1:6" ht="18" x14ac:dyDescent="0.35">
      <c r="A17" t="s">
        <v>12</v>
      </c>
      <c r="B17" s="2" t="s">
        <v>13</v>
      </c>
      <c r="C17" s="8">
        <v>6.28</v>
      </c>
      <c r="D17" t="s">
        <v>16</v>
      </c>
    </row>
    <row r="18" spans="1:6" ht="18" x14ac:dyDescent="0.35">
      <c r="B18" s="2" t="s">
        <v>14</v>
      </c>
      <c r="C18" s="8">
        <v>6.28</v>
      </c>
      <c r="D18" t="s">
        <v>16</v>
      </c>
      <c r="E18" t="s">
        <v>37</v>
      </c>
    </row>
    <row r="19" spans="1:6" x14ac:dyDescent="0.25">
      <c r="C19" s="4"/>
    </row>
    <row r="20" spans="1:6" x14ac:dyDescent="0.25">
      <c r="A20" t="s">
        <v>26</v>
      </c>
      <c r="B20" s="2" t="s">
        <v>30</v>
      </c>
      <c r="C20">
        <f>(C9+C10)/2</f>
        <v>43.5</v>
      </c>
      <c r="D20" t="s">
        <v>6</v>
      </c>
    </row>
    <row r="21" spans="1:6" x14ac:dyDescent="0.25">
      <c r="B21" s="2" t="s">
        <v>27</v>
      </c>
      <c r="C21" s="4">
        <f>1+(200/(10*C20))^0.5</f>
        <v>1.6780635036208102</v>
      </c>
    </row>
    <row r="22" spans="1:6" ht="18" x14ac:dyDescent="0.35">
      <c r="B22" s="2" t="s">
        <v>32</v>
      </c>
      <c r="C22" s="6">
        <f>((C17/(100*C20))*(C18/(100*C20)))^0.5</f>
        <v>1.4436781609195404E-3</v>
      </c>
    </row>
    <row r="23" spans="1:6" ht="18" x14ac:dyDescent="0.35">
      <c r="B23" s="2" t="s">
        <v>33</v>
      </c>
      <c r="C23" s="7">
        <f>IF(C20&gt;60,IF(C20&lt;80,-0.015*(C20-60)/20+0.0525,0.0375),0.0525)</f>
        <v>5.2499999999999998E-2</v>
      </c>
    </row>
    <row r="24" spans="1:6" x14ac:dyDescent="0.25">
      <c r="A24" t="s">
        <v>36</v>
      </c>
      <c r="B24" s="9" t="s">
        <v>35</v>
      </c>
      <c r="C24" s="7">
        <f>((C4-C6)/2)/C20</f>
        <v>1.4942528735632183</v>
      </c>
    </row>
    <row r="25" spans="1:6" x14ac:dyDescent="0.25">
      <c r="B25" s="9" t="s">
        <v>35</v>
      </c>
      <c r="C25" s="7">
        <f>((C5-C7)/2)/C20</f>
        <v>1.4942528735632183</v>
      </c>
    </row>
    <row r="26" spans="1:6" ht="15.75" thickBot="1" x14ac:dyDescent="0.3"/>
    <row r="27" spans="1:6" ht="18" x14ac:dyDescent="0.35">
      <c r="A27" s="11" t="s">
        <v>17</v>
      </c>
      <c r="B27" s="12" t="s">
        <v>18</v>
      </c>
      <c r="C27" s="12" t="s">
        <v>19</v>
      </c>
      <c r="D27" s="12" t="s">
        <v>20</v>
      </c>
      <c r="E27" s="12" t="s">
        <v>21</v>
      </c>
      <c r="F27" s="13" t="s">
        <v>34</v>
      </c>
    </row>
    <row r="28" spans="1:6" x14ac:dyDescent="0.25">
      <c r="A28" s="14"/>
      <c r="B28" s="3" t="s">
        <v>22</v>
      </c>
      <c r="C28" s="3" t="s">
        <v>23</v>
      </c>
      <c r="D28" s="3" t="s">
        <v>24</v>
      </c>
      <c r="E28" s="3" t="s">
        <v>25</v>
      </c>
      <c r="F28" s="15" t="s">
        <v>25</v>
      </c>
    </row>
    <row r="29" spans="1:6" x14ac:dyDescent="0.25">
      <c r="A29" s="18">
        <v>1.3</v>
      </c>
      <c r="B29" s="21">
        <f>(2*$C$6+2*$C$7+2*PI()*A29*$C$20)/100</f>
        <v>4.7531412912100555</v>
      </c>
      <c r="C29" s="21">
        <f>($C$6*$C$7+2*$C$6*A29*$C$20+2*$C$7*A29*$C$20+PI()*(A29*$C$20)^2)/10000</f>
        <v>1.7732507000896436</v>
      </c>
      <c r="D29" s="24">
        <f>IF((((0.15/$C$13)*$C$21*(100*$C$22*$C$12*10)^(1/3)*2/A29)*1000)&gt;(($C$23/$C$13*($C$21^3*$C$12*10)^0.5*2/A29)*1000),((0.15/$C$13)*$C$21*(100*$C$22*$C$12*10)^(1/3)*2/A29)*1000,($C$23/$C$13*($C$21^3*$C$12*10)^0.5*2/A29)*1000)</f>
        <v>641.10313861184454</v>
      </c>
      <c r="E29" s="27">
        <f>D29*B29*$C$20/100</f>
        <v>1325.5554030262399</v>
      </c>
      <c r="F29" s="16">
        <f>E29/(1-C29/(($C$4*$C$5)/10000))</f>
        <v>4313.2187497768691</v>
      </c>
    </row>
    <row r="30" spans="1:6" x14ac:dyDescent="0.25">
      <c r="A30" s="19">
        <f>A29-0.05</f>
        <v>1.25</v>
      </c>
      <c r="B30" s="22">
        <f t="shared" ref="B30:B47" si="0">(2*$C$6+2*$C$7+2*PI()*A30*$C$20)/100</f>
        <v>4.6164820107789</v>
      </c>
      <c r="C30" s="22">
        <f t="shared" ref="C30:C45" si="1">($C$6*$C$7+2*$C$6*A30*$C$20+2*$C$7*A30*$C$20+PI()*(A30*$C$20)^2)/10000</f>
        <v>1.6713560466805135</v>
      </c>
      <c r="D30" s="25">
        <f t="shared" ref="D30:D45" si="2">IF((((0.15/$C$13)*$C$21*(100*$C$22*$C$12*10)^(1/3)*2/A30)*1000)&gt;(($C$23/$C$13*($C$21^3*$C$12*10)^0.5*2/A30)*1000),((0.15/$C$13)*$C$21*(100*$C$22*$C$12*10)^(1/3)*2/A30)*1000,($C$23/$C$13*($C$21^3*$C$12*10)^0.5*2/A30)*1000)</f>
        <v>666.74726415631835</v>
      </c>
      <c r="E30" s="28">
        <f t="shared" ref="E30:E45" si="3">D30*B30*$C$20/100</f>
        <v>1338.9416365604557</v>
      </c>
      <c r="F30" s="16">
        <f t="shared" ref="F30:F45" si="4">E30/(1-C30/(($C$4*$C$5)/10000))</f>
        <v>3857.2147785294592</v>
      </c>
    </row>
    <row r="31" spans="1:6" x14ac:dyDescent="0.25">
      <c r="A31" s="19">
        <f t="shared" ref="A31:A45" si="5">A30-0.05</f>
        <v>1.2</v>
      </c>
      <c r="B31" s="22">
        <f t="shared" si="0"/>
        <v>4.4798227303477436</v>
      </c>
      <c r="C31" s="22">
        <f t="shared" si="1"/>
        <v>1.5724337326207611</v>
      </c>
      <c r="D31" s="25">
        <f t="shared" si="2"/>
        <v>694.52840016283164</v>
      </c>
      <c r="E31" s="28">
        <f t="shared" si="3"/>
        <v>1353.4433895558552</v>
      </c>
      <c r="F31" s="16">
        <f t="shared" si="4"/>
        <v>3508.4380579925714</v>
      </c>
    </row>
    <row r="32" spans="1:6" x14ac:dyDescent="0.25">
      <c r="A32" s="19">
        <f t="shared" si="5"/>
        <v>1.1499999999999999</v>
      </c>
      <c r="B32" s="22">
        <f t="shared" si="0"/>
        <v>4.3431634499165872</v>
      </c>
      <c r="C32" s="22">
        <f t="shared" si="1"/>
        <v>1.4764837579103864</v>
      </c>
      <c r="D32" s="25">
        <f t="shared" si="2"/>
        <v>724.72528712643316</v>
      </c>
      <c r="E32" s="28">
        <f t="shared" si="3"/>
        <v>1369.2061645508554</v>
      </c>
      <c r="F32" s="16">
        <f t="shared" si="4"/>
        <v>3234.9932978303154</v>
      </c>
    </row>
    <row r="33" spans="1:12" x14ac:dyDescent="0.25">
      <c r="A33" s="19">
        <f t="shared" si="5"/>
        <v>1.0999999999999999</v>
      </c>
      <c r="B33" s="22">
        <f t="shared" si="0"/>
        <v>4.2065041694854317</v>
      </c>
      <c r="C33" s="22">
        <f t="shared" si="1"/>
        <v>1.3835061225493894</v>
      </c>
      <c r="D33" s="25">
        <f t="shared" si="2"/>
        <v>757.66734563218006</v>
      </c>
      <c r="E33" s="28">
        <f t="shared" si="3"/>
        <v>1386.4019190908555</v>
      </c>
      <c r="F33" s="16">
        <f t="shared" si="4"/>
        <v>3016.7508568454796</v>
      </c>
    </row>
    <row r="34" spans="1:12" x14ac:dyDescent="0.25">
      <c r="A34" s="19">
        <f t="shared" si="5"/>
        <v>1.0499999999999998</v>
      </c>
      <c r="B34" s="22">
        <f t="shared" si="0"/>
        <v>4.0698448890542753</v>
      </c>
      <c r="C34" s="22">
        <f t="shared" si="1"/>
        <v>1.2935008265377699</v>
      </c>
      <c r="D34" s="25">
        <f t="shared" si="2"/>
        <v>793.74674304323639</v>
      </c>
      <c r="E34" s="28">
        <f t="shared" si="3"/>
        <v>1405.2353645394269</v>
      </c>
      <c r="F34" s="16">
        <f t="shared" si="4"/>
        <v>2840.43022577481</v>
      </c>
    </row>
    <row r="35" spans="1:12" x14ac:dyDescent="0.25">
      <c r="A35" s="19">
        <f t="shared" si="5"/>
        <v>0.99999999999999978</v>
      </c>
      <c r="B35" s="22">
        <f t="shared" si="0"/>
        <v>3.9331856086231194</v>
      </c>
      <c r="C35" s="22">
        <f t="shared" si="1"/>
        <v>1.2064678698755285</v>
      </c>
      <c r="D35" s="25">
        <f t="shared" si="2"/>
        <v>833.43408019539822</v>
      </c>
      <c r="E35" s="28">
        <f t="shared" si="3"/>
        <v>1425.9521545328553</v>
      </c>
      <c r="F35" s="16">
        <f t="shared" si="4"/>
        <v>2696.9714529557664</v>
      </c>
    </row>
    <row r="36" spans="1:12" x14ac:dyDescent="0.25">
      <c r="A36" s="19">
        <f t="shared" si="5"/>
        <v>0.94999999999999973</v>
      </c>
      <c r="B36" s="22">
        <f t="shared" si="0"/>
        <v>3.796526328191963</v>
      </c>
      <c r="C36" s="22">
        <f t="shared" si="1"/>
        <v>1.122407252562664</v>
      </c>
      <c r="D36" s="25">
        <f t="shared" si="2"/>
        <v>877.29903178462973</v>
      </c>
      <c r="E36" s="28">
        <f t="shared" si="3"/>
        <v>1448.849659262434</v>
      </c>
      <c r="F36" s="16">
        <f t="shared" si="4"/>
        <v>2580.0457983136193</v>
      </c>
      <c r="L36">
        <f>((0.15/$C$13)*$C$21*(100*$C$22*$C$12*10)^(1/3)*2/A43)*1000</f>
        <v>911.76801100685441</v>
      </c>
    </row>
    <row r="37" spans="1:12" x14ac:dyDescent="0.25">
      <c r="A37" s="19">
        <f t="shared" si="5"/>
        <v>0.89999999999999969</v>
      </c>
      <c r="B37" s="22">
        <f t="shared" si="0"/>
        <v>3.6598670477608071</v>
      </c>
      <c r="C37" s="22">
        <f t="shared" si="1"/>
        <v>1.0413189745991775</v>
      </c>
      <c r="D37" s="25">
        <f t="shared" si="2"/>
        <v>926.03786688377591</v>
      </c>
      <c r="E37" s="28">
        <f t="shared" si="3"/>
        <v>1474.2913311841883</v>
      </c>
      <c r="F37" s="16">
        <f t="shared" si="4"/>
        <v>2485.1734792929337</v>
      </c>
    </row>
    <row r="38" spans="1:12" x14ac:dyDescent="0.25">
      <c r="A38" s="19">
        <f t="shared" si="5"/>
        <v>0.84999999999999964</v>
      </c>
      <c r="B38" s="22">
        <f t="shared" si="0"/>
        <v>3.5232077673296511</v>
      </c>
      <c r="C38" s="22">
        <f t="shared" si="1"/>
        <v>0.96320303598506907</v>
      </c>
      <c r="D38" s="25">
        <f t="shared" si="2"/>
        <v>980.51068258282157</v>
      </c>
      <c r="E38" s="28">
        <f t="shared" si="3"/>
        <v>1502.7261409790904</v>
      </c>
      <c r="F38" s="16">
        <f t="shared" si="4"/>
        <v>2409.1847665051673</v>
      </c>
      <c r="L38">
        <f>(($C$23/$C$13*($C$21^3*$C$12*10)^0.5*2/A43)*1000)</f>
        <v>1389.0568003256647</v>
      </c>
    </row>
    <row r="39" spans="1:12" x14ac:dyDescent="0.25">
      <c r="A39" s="19">
        <f t="shared" si="5"/>
        <v>0.7999999999999996</v>
      </c>
      <c r="B39" s="22">
        <f t="shared" si="0"/>
        <v>3.3865484868984947</v>
      </c>
      <c r="C39" s="22">
        <f t="shared" si="1"/>
        <v>0.88805943672033771</v>
      </c>
      <c r="D39" s="25">
        <f t="shared" si="2"/>
        <v>1041.792600244248</v>
      </c>
      <c r="E39" s="28">
        <f t="shared" si="3"/>
        <v>1534.7153019983548</v>
      </c>
      <c r="F39" s="16">
        <f t="shared" si="4"/>
        <v>2349.8868676341899</v>
      </c>
    </row>
    <row r="40" spans="1:12" x14ac:dyDescent="0.25">
      <c r="A40" s="19">
        <f t="shared" si="5"/>
        <v>0.74999999999999956</v>
      </c>
      <c r="B40" s="22">
        <f t="shared" si="0"/>
        <v>3.2498892064673384</v>
      </c>
      <c r="C40" s="22">
        <f t="shared" si="1"/>
        <v>0.81588817680498427</v>
      </c>
      <c r="D40" s="25">
        <f t="shared" si="2"/>
        <v>1111.2454402605315</v>
      </c>
      <c r="E40" s="28">
        <f t="shared" si="3"/>
        <v>1570.9696844868549</v>
      </c>
      <c r="F40" s="16">
        <f t="shared" si="4"/>
        <v>2305.8626968763283</v>
      </c>
    </row>
    <row r="41" spans="1:12" x14ac:dyDescent="0.25">
      <c r="A41" s="19">
        <f t="shared" si="5"/>
        <v>0.69999999999999951</v>
      </c>
      <c r="B41" s="22">
        <f t="shared" si="0"/>
        <v>3.1132299260361829</v>
      </c>
      <c r="C41" s="22">
        <f t="shared" si="1"/>
        <v>0.74668925623900839</v>
      </c>
      <c r="D41" s="25">
        <f t="shared" si="2"/>
        <v>1190.6201145648552</v>
      </c>
      <c r="E41" s="28">
        <f t="shared" si="3"/>
        <v>1612.4032644737119</v>
      </c>
      <c r="F41" s="16">
        <f t="shared" si="4"/>
        <v>2276.3623781830811</v>
      </c>
    </row>
    <row r="42" spans="1:12" x14ac:dyDescent="0.25">
      <c r="A42" s="19">
        <f t="shared" si="5"/>
        <v>0.64999999999999947</v>
      </c>
      <c r="B42" s="22">
        <f t="shared" si="0"/>
        <v>2.9765706456050265</v>
      </c>
      <c r="C42" s="22">
        <f t="shared" si="1"/>
        <v>0.68046267502241031</v>
      </c>
      <c r="D42" s="25">
        <f t="shared" si="2"/>
        <v>1282.2062772236902</v>
      </c>
      <c r="E42" s="28">
        <f t="shared" si="3"/>
        <v>1660.2112413816239</v>
      </c>
      <c r="F42" s="16">
        <f t="shared" si="4"/>
        <v>2261.2696866701667</v>
      </c>
    </row>
    <row r="43" spans="1:12" x14ac:dyDescent="0.25">
      <c r="A43" s="30">
        <f t="shared" si="5"/>
        <v>0.59999999999999942</v>
      </c>
      <c r="B43" s="31">
        <f t="shared" si="0"/>
        <v>2.8399113651738705</v>
      </c>
      <c r="C43" s="31">
        <f t="shared" si="1"/>
        <v>0.61720843315518958</v>
      </c>
      <c r="D43" s="32">
        <f t="shared" si="2"/>
        <v>1389.0568003256647</v>
      </c>
      <c r="E43" s="33">
        <f t="shared" si="3"/>
        <v>1715.9872144408544</v>
      </c>
      <c r="F43" s="34">
        <f t="shared" si="4"/>
        <v>2261.1418249580515</v>
      </c>
    </row>
    <row r="44" spans="1:12" x14ac:dyDescent="0.25">
      <c r="A44" s="19">
        <f t="shared" si="5"/>
        <v>0.54999999999999938</v>
      </c>
      <c r="B44" s="22">
        <f t="shared" si="0"/>
        <v>2.7032520847427146</v>
      </c>
      <c r="C44" s="22">
        <f t="shared" si="1"/>
        <v>0.55692653063734665</v>
      </c>
      <c r="D44" s="25">
        <f t="shared" si="2"/>
        <v>1515.3346912643617</v>
      </c>
      <c r="E44" s="28">
        <f t="shared" si="3"/>
        <v>1781.9042735108544</v>
      </c>
      <c r="F44" s="16">
        <f t="shared" si="4"/>
        <v>2277.3378061061539</v>
      </c>
    </row>
    <row r="45" spans="1:12" x14ac:dyDescent="0.25">
      <c r="A45" s="19">
        <f t="shared" si="5"/>
        <v>0.49999999999999939</v>
      </c>
      <c r="B45" s="22">
        <f t="shared" si="0"/>
        <v>2.5665928043115582</v>
      </c>
      <c r="C45" s="22">
        <f t="shared" si="1"/>
        <v>0.49961696746888146</v>
      </c>
      <c r="D45" s="25">
        <f t="shared" si="2"/>
        <v>1666.868160390798</v>
      </c>
      <c r="E45" s="28">
        <f t="shared" si="3"/>
        <v>1861.0047443948538</v>
      </c>
      <c r="F45" s="16">
        <f t="shared" si="4"/>
        <v>2312.2749850051832</v>
      </c>
    </row>
    <row r="46" spans="1:12" x14ac:dyDescent="0.25">
      <c r="A46" s="19">
        <f t="shared" ref="A46:A52" si="6">A45-0.05</f>
        <v>0.4499999999999994</v>
      </c>
      <c r="B46" s="22">
        <f t="shared" si="0"/>
        <v>2.4299335238804023</v>
      </c>
      <c r="C46" s="22">
        <f t="shared" ref="C46:C47" si="7">($C$6*$C$7+2*$C$6*A46*$C$20+2*$C$7*A46*$C$20+PI()*(A46*$C$20)^2)/10000</f>
        <v>0.44527974364979384</v>
      </c>
      <c r="D46" s="25">
        <f t="shared" ref="D46:D47" si="8">IF((((0.15/$C$13)*$C$21*(100*$C$22*$C$12*10)^(1/3)*2/A46)*1000)&gt;(($C$23/$C$13*($C$21^3*$C$12*10)^0.5*2/A46)*1000),((0.15/$C$13)*$C$21*(100*$C$22*$C$12*10)^(1/3)*2/A46)*1000,($C$23/$C$13*($C$21^3*$C$12*10)^0.5*2/A46)*1000)</f>
        <v>1852.0757337675536</v>
      </c>
      <c r="E46" s="28">
        <f t="shared" ref="E46:E47" si="9">D46*B46*$C$20/100</f>
        <v>1957.6830976975207</v>
      </c>
      <c r="F46" s="16">
        <f t="shared" ref="F46:F47" si="10">E46/(1-C46/(($C$4*$C$5)/10000))</f>
        <v>2369.8967818822939</v>
      </c>
    </row>
    <row r="47" spans="1:12" x14ac:dyDescent="0.25">
      <c r="A47" s="19">
        <f t="shared" si="6"/>
        <v>0.39999999999999941</v>
      </c>
      <c r="B47" s="22">
        <f t="shared" si="0"/>
        <v>2.2932742434492464</v>
      </c>
      <c r="C47" s="22">
        <f t="shared" si="7"/>
        <v>0.39391485918008395</v>
      </c>
      <c r="D47" s="25">
        <f t="shared" si="8"/>
        <v>2083.5852004884982</v>
      </c>
      <c r="E47" s="28">
        <f t="shared" si="9"/>
        <v>2078.5310393258533</v>
      </c>
      <c r="F47" s="16">
        <f t="shared" si="10"/>
        <v>2456.5236889349794</v>
      </c>
    </row>
    <row r="48" spans="1:12" x14ac:dyDescent="0.25">
      <c r="A48" s="19">
        <f t="shared" si="6"/>
        <v>0.34999999999999942</v>
      </c>
      <c r="B48" s="22">
        <f t="shared" ref="B48:B49" si="11">(2*$C$6+2*$C$7+2*PI()*A48*$C$20)/100</f>
        <v>2.1566149630180904</v>
      </c>
      <c r="C48" s="22">
        <f t="shared" ref="C48:C49" si="12">($C$6*$C$7+2*$C$6*A48*$C$20+2*$C$7*A48*$C$20+PI()*(A48*$C$20)^2)/10000</f>
        <v>0.3455223140597517</v>
      </c>
      <c r="D48" s="25">
        <f t="shared" ref="D48:D49" si="13">IF((((0.15/$C$13)*$C$21*(100*$C$22*$C$12*10)^(1/3)*2/A48)*1000)&gt;(($C$23/$C$13*($C$21^3*$C$12*10)^0.5*2/A48)*1000),((0.15/$C$13)*$C$21*(100*$C$22*$C$12*10)^(1/3)*2/A48)*1000,($C$23/$C$13*($C$21^3*$C$12*10)^0.5*2/A48)*1000)</f>
        <v>2381.2402291297126</v>
      </c>
      <c r="E48" s="28">
        <f t="shared" ref="E48:E49" si="14">D48*B48*$C$20/100</f>
        <v>2233.9069642765671</v>
      </c>
      <c r="F48" s="16">
        <f t="shared" ref="F48:F49" si="15">E48/(1-C48/(($C$4*$C$5)/10000))</f>
        <v>2582.4608054787677</v>
      </c>
    </row>
    <row r="49" spans="1:6" x14ac:dyDescent="0.25">
      <c r="A49" s="19">
        <f t="shared" si="6"/>
        <v>0.29999999999999943</v>
      </c>
      <c r="B49" s="22">
        <f t="shared" si="11"/>
        <v>2.0199556825869345</v>
      </c>
      <c r="C49" s="22">
        <f t="shared" si="12"/>
        <v>0.30010210828879708</v>
      </c>
      <c r="D49" s="25">
        <f t="shared" si="13"/>
        <v>2778.113600651332</v>
      </c>
      <c r="E49" s="28">
        <f t="shared" si="14"/>
        <v>2441.0748642108533</v>
      </c>
      <c r="F49" s="16">
        <f t="shared" si="15"/>
        <v>2765.2362858075435</v>
      </c>
    </row>
    <row r="50" spans="1:6" x14ac:dyDescent="0.25">
      <c r="A50" s="19">
        <f t="shared" si="6"/>
        <v>0.24999999999999944</v>
      </c>
      <c r="B50" s="22">
        <f t="shared" ref="B50:B52" si="16">(2*$C$6+2*$C$7+2*PI()*A50*$C$20)/100</f>
        <v>1.8832964021557785</v>
      </c>
      <c r="C50" s="22">
        <f t="shared" ref="C50:C52" si="17">($C$6*$C$7+2*$C$6*A50*$C$20+2*$C$7*A50*$C$20+PI()*(A50*$C$20)^2)/10000</f>
        <v>0.25765424186722014</v>
      </c>
      <c r="D50" s="25">
        <f t="shared" ref="D50:D52" si="18">IF((((0.15/$C$13)*$C$21*(100*$C$22*$C$12*10)^(1/3)*2/A50)*1000)&gt;(($C$23/$C$13*($C$21^3*$C$12*10)^0.5*2/A50)*1000),((0.15/$C$13)*$C$21*(100*$C$22*$C$12*10)^(1/3)*2/A50)*1000,($C$23/$C$13*($C$21^3*$C$12*10)^0.5*2/A50)*1000)</f>
        <v>3333.7363207815997</v>
      </c>
      <c r="E50" s="28">
        <f t="shared" ref="E50:E52" si="19">D50*B50*$C$20/100</f>
        <v>2731.1099241188522</v>
      </c>
      <c r="F50" s="16">
        <f t="shared" ref="F50:F52" si="20">E50/(1-C50/(($C$4*$C$5)/10000))</f>
        <v>3036.7469269318335</v>
      </c>
    </row>
    <row r="51" spans="1:6" x14ac:dyDescent="0.25">
      <c r="A51" s="19">
        <f t="shared" si="6"/>
        <v>0.19999999999999946</v>
      </c>
      <c r="B51" s="22">
        <f t="shared" si="16"/>
        <v>1.7466371217246226</v>
      </c>
      <c r="C51" s="22">
        <f t="shared" si="17"/>
        <v>0.21817871479502074</v>
      </c>
      <c r="D51" s="25">
        <f t="shared" si="18"/>
        <v>4167.170400977001</v>
      </c>
      <c r="E51" s="28">
        <f t="shared" si="19"/>
        <v>3166.1625139808521</v>
      </c>
      <c r="F51" s="16">
        <f t="shared" si="20"/>
        <v>3461.1420124151441</v>
      </c>
    </row>
    <row r="52" spans="1:6" ht="15.75" thickBot="1" x14ac:dyDescent="0.3">
      <c r="A52" s="20">
        <f t="shared" si="6"/>
        <v>0.14999999999999947</v>
      </c>
      <c r="B52" s="23">
        <f t="shared" si="16"/>
        <v>1.6099778412934667</v>
      </c>
      <c r="C52" s="23">
        <f t="shared" si="17"/>
        <v>0.18167552707219903</v>
      </c>
      <c r="D52" s="26">
        <f t="shared" si="18"/>
        <v>5556.2272013026732</v>
      </c>
      <c r="E52" s="29">
        <f t="shared" si="19"/>
        <v>3891.2501637508526</v>
      </c>
      <c r="F52" s="17">
        <f t="shared" si="20"/>
        <v>4188.495107624698</v>
      </c>
    </row>
    <row r="53" spans="1:6" x14ac:dyDescent="0.25">
      <c r="A53" s="4"/>
      <c r="B53" s="7"/>
      <c r="C53" s="7"/>
      <c r="D53" s="4"/>
      <c r="E53" s="10"/>
    </row>
  </sheetData>
  <conditionalFormatting sqref="F53">
    <cfRule type="top10" dxfId="0" priority="1" percent="1" bottom="1" rank="5"/>
  </conditionalFormatting>
  <pageMargins left="1.1811023622047243" right="0.59055118110236215" top="0.98425196850393704" bottom="0.98425196850393704" header="0.51181102362204722" footer="0.51181102362204722"/>
  <pageSetup paperSize="9" scale="7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Bolle</dc:creator>
  <cp:lastModifiedBy>Jannik Hamann</cp:lastModifiedBy>
  <cp:lastPrinted>2024-03-21T10:30:53Z</cp:lastPrinted>
  <dcterms:created xsi:type="dcterms:W3CDTF">2012-05-31T12:59:11Z</dcterms:created>
  <dcterms:modified xsi:type="dcterms:W3CDTF">2024-03-21T10:31:00Z</dcterms:modified>
</cp:coreProperties>
</file>